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<sst xmlns="http://schemas.openxmlformats.org/spreadsheetml/2006/main" count="171" uniqueCount="123">
  <si>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</si>
  <si>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</si>
  <si>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</si>
  <si>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</si>
  <si>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</si>
  <si>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</si>
  <si>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</si>
  <si>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</si>
  <si>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</si>
  <si>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</si>
  <si>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</si>
  <si>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</si>
  <si>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</si>
  <si>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</si>
  <si>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</si>
  <si>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</si>
  <si>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</si>
  <si>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</si>
  <si>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</si>
  <si>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</si>
  <si>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</si>
  <si>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</si>
  <si>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</si>
  <si>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</si>
  <si>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</si>
  <si>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</si>
  <si>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</si>
  <si>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</si>
  <si>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</si>
  <si>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</si>
  <si>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</si>
  <si>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</si>
  <si>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</si>
  <si>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</si>
  <si>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</si>
  <si>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</si>
  <si>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</si>
  <si>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</si>
  <si>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</si>
  <si>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</si>
  <si>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</si>
  <si>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</si>
  <si>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</si>
  <si>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</si>
  <si>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</si>
  <si>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</si>
  <si>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</si>
  <si>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</si>
  <si>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</si>
  <si>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</si>
  <si>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</si>
  <si>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</si>
  <si>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</si>
  <si>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</si>
  <si>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</si>
  <si>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</si>
  <si>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</si>
  <si>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</si>
  <si>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</si>
  <si>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</si>
  <si>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</si>
  <si>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</si>
  <si>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</si>
  <si>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</si>
  <si>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</si>
  <si>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</si>
  <si>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</si>
  <si>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</si>
  <si>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</si>
  <si>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</si>
  <si>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</si>
  <si>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</si>
  <si>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</si>
  <si>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</si>
  <si>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</si>
  <si>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</si>
  <si>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</si>
  <si>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</si>
  <si>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</si>
  <si>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</si>
  <si>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</si>
  <si>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</si>
  <si>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</si>
  <si>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</si>
  <si>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</si>
  <si>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</si>
  <si>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</si>
  <si>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</si>
  <si>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</si>
  <si>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</si>
  <si>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</si>
  <si>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</si>
  <si>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</si>
  <si>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</si>
  <si>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</si>
  <si>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</si>
  <si>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</si>
  <si>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</si>
  <si>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</si>
  <si>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</si>
  <si>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</si>
  <si>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</si>
  <si>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</si>
  <si>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</si>
  <si>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</si>
  <si>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</si>
  <si>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</si>
  <si>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</si>
  <si>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</si>
  <si>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</si>
  <si>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</si>
  <si>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</si>
  <si>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</si>
  <si>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</si>
  <si>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</si>
  <si>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</si>
  <si>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</si>
  <si>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</si>
  <si>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</si>
  <si>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</si>
  <si>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</si>
  <si>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</si>
  <si>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31.05.2016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</si>
</sst>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53375380"/>
        <c:axId val="10616373"/>
      </c:bar3D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28438494"/>
        <c:axId val="54619855"/>
      </c:bar3D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21816648"/>
        <c:axId val="62132105"/>
      </c:bar3D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22318034"/>
        <c:axId val="66644579"/>
      </c:bar3D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62930300"/>
        <c:axId val="29501789"/>
      </c:bar3D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01789"/>
        <c:crosses val="autoZero"/>
        <c:auto val="1"/>
        <c:lblOffset val="100"/>
        <c:tickLblSkip val="2"/>
        <c:noMultiLvlLbl val="0"/>
      </c:catAx>
      <c:valAx>
        <c:axId val="2950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64189510"/>
        <c:axId val="40834679"/>
      </c:bar3D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1967792"/>
        <c:axId val="19274673"/>
      </c:bar3D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9254330"/>
        <c:axId val="17744651"/>
      </c:bar3D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25484132"/>
        <c:axId val="28030597"/>
      </c:bar3D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1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193634.7+6.1</f>
        <v>193640.80000000002</v>
      </c>
      <c r="C6" s="50">
        <f>426773.1+25+188.4+2200.9+6.1</f>
        <v>429193.5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</f>
        <v>178333.00000000003</v>
      </c>
      <c r="E6" s="3">
        <f>D6/D149*100</f>
        <v>33.988551236883815</v>
      </c>
      <c r="F6" s="3">
        <f>D6/B6*100</f>
        <v>92.09474449599465</v>
      </c>
      <c r="G6" s="3">
        <f aca="true" t="shared" si="0" ref="G6:G43">D6/C6*100</f>
        <v>41.55072245968311</v>
      </c>
      <c r="H6" s="51">
        <f>B6-D6</f>
        <v>15307.799999999988</v>
      </c>
      <c r="I6" s="51">
        <f aca="true" t="shared" si="1" ref="I6:I43">C6-D6</f>
        <v>250860.49999999997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5419.3+86.3+97.4+56.7+6727.5+560.1+2.9+0.2+1.9+63.8+1046.3+6719.3+1648.4+0.1+3694.8+239.7+583.7+0.6+6625.2+702.1+382.8+87+367+343.9+3400.9+728.9+60.5+24.4+35.2+200.9+3.5+875.7+5583.4+116.6+1.2+51+154.1+185+7008.2+781.4+9+27.4+5784.8+41.1+1904.1+40+25.8+43.2+13765.2+44.5+90.5+7</f>
        <v>76450.5</v>
      </c>
      <c r="E7" s="103">
        <f>D7/D6*100</f>
        <v>42.869519382279215</v>
      </c>
      <c r="F7" s="103">
        <f>D7/B7*100</f>
        <v>97.22098586140154</v>
      </c>
      <c r="G7" s="103">
        <f>D7/C7*100</f>
        <v>40.682839297716086</v>
      </c>
      <c r="H7" s="113">
        <f>B7-D7</f>
        <v>2185.300000000003</v>
      </c>
      <c r="I7" s="113">
        <f t="shared" si="1"/>
        <v>111467.79999999999</v>
      </c>
    </row>
    <row r="8" spans="1:9" ht="18">
      <c r="A8" s="26" t="s">
        <v>3</v>
      </c>
      <c r="B8" s="46">
        <f>129500.7-1930.3+1.3</f>
        <v>127571.7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</f>
        <v>126274.19999999998</v>
      </c>
      <c r="E8" s="1">
        <f>D8/D6*100</f>
        <v>70.80809496840179</v>
      </c>
      <c r="F8" s="1">
        <f>D8/B8*100</f>
        <v>98.9829248963524</v>
      </c>
      <c r="G8" s="1">
        <f t="shared" si="0"/>
        <v>42.36229274131647</v>
      </c>
      <c r="H8" s="48">
        <f>B8-D8</f>
        <v>1297.5000000000146</v>
      </c>
      <c r="I8" s="48">
        <f t="shared" si="1"/>
        <v>171807.4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4+2.9+1.6+0.5+0.5+1.9+1.2+1.8+1.6+0.7+2+3.7+0.1+1.9+2.9+1.2+0.4+1.1</f>
        <v>29.999999999999996</v>
      </c>
      <c r="E9" s="12">
        <f>D9/D6*100</f>
        <v>0.016822461350395043</v>
      </c>
      <c r="F9" s="128">
        <f>D9/B9*100</f>
        <v>64.51612903225805</v>
      </c>
      <c r="G9" s="1">
        <f t="shared" si="0"/>
        <v>35.00583430571761</v>
      </c>
      <c r="H9" s="48">
        <f aca="true" t="shared" si="2" ref="H9:H43">B9-D9</f>
        <v>16.500000000000004</v>
      </c>
      <c r="I9" s="48">
        <f t="shared" si="1"/>
        <v>55.7</v>
      </c>
    </row>
    <row r="10" spans="1:9" ht="18">
      <c r="A10" s="26" t="s">
        <v>1</v>
      </c>
      <c r="B10" s="46">
        <f>16812.9-28</f>
        <v>16784.9</v>
      </c>
      <c r="C10" s="47">
        <f>28052.9-28</f>
        <v>28024.9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</f>
        <v>12565.000000000004</v>
      </c>
      <c r="E10" s="1">
        <f>D10/D6*100</f>
        <v>7.045807562257127</v>
      </c>
      <c r="F10" s="1">
        <f aca="true" t="shared" si="3" ref="F10:F41">D10/B10*100</f>
        <v>74.85895060441231</v>
      </c>
      <c r="G10" s="1">
        <f t="shared" si="0"/>
        <v>44.83512876049514</v>
      </c>
      <c r="H10" s="48">
        <f t="shared" si="2"/>
        <v>4219.899999999998</v>
      </c>
      <c r="I10" s="48">
        <f t="shared" si="1"/>
        <v>15459.899999999998</v>
      </c>
    </row>
    <row r="11" spans="1:9" ht="18">
      <c r="A11" s="26" t="s">
        <v>0</v>
      </c>
      <c r="B11" s="46">
        <f>33734.7+1930.3-143</f>
        <v>35522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</f>
        <v>29479.599999999995</v>
      </c>
      <c r="E11" s="1">
        <f>D11/D6*100</f>
        <v>16.530647720836853</v>
      </c>
      <c r="F11" s="1">
        <f t="shared" si="3"/>
        <v>82.9896965260965</v>
      </c>
      <c r="G11" s="1">
        <f t="shared" si="0"/>
        <v>41.141137788396584</v>
      </c>
      <c r="H11" s="48">
        <f t="shared" si="2"/>
        <v>6042.400000000005</v>
      </c>
      <c r="I11" s="48">
        <f t="shared" si="1"/>
        <v>42175.20000000001</v>
      </c>
    </row>
    <row r="12" spans="1:9" ht="18">
      <c r="A12" s="26" t="s">
        <v>15</v>
      </c>
      <c r="B12" s="46">
        <f>6004.2+28</f>
        <v>6032.2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</f>
        <v>5565.700000000001</v>
      </c>
      <c r="E12" s="1">
        <f>D12/D6*100</f>
        <v>3.120959104596457</v>
      </c>
      <c r="F12" s="1">
        <f t="shared" si="3"/>
        <v>92.26650310002985</v>
      </c>
      <c r="G12" s="1">
        <f t="shared" si="0"/>
        <v>37.75915875169607</v>
      </c>
      <c r="H12" s="48">
        <f t="shared" si="2"/>
        <v>466.4999999999991</v>
      </c>
      <c r="I12" s="48">
        <f t="shared" si="1"/>
        <v>9174.3</v>
      </c>
    </row>
    <row r="13" spans="1:9" ht="18.75" thickBot="1">
      <c r="A13" s="26" t="s">
        <v>34</v>
      </c>
      <c r="B13" s="47">
        <f>B6-B8-B9-B10-B11-B12</f>
        <v>7683.500000000019</v>
      </c>
      <c r="C13" s="47">
        <f>C6-C8-C9-C10-C11-C12</f>
        <v>16606.500000000015</v>
      </c>
      <c r="D13" s="47">
        <f>D6-D8-D9-D10-D11-D12</f>
        <v>4418.500000000051</v>
      </c>
      <c r="E13" s="1">
        <f>D13/D6*100</f>
        <v>2.477668182557379</v>
      </c>
      <c r="F13" s="1">
        <f t="shared" si="3"/>
        <v>57.506344764756165</v>
      </c>
      <c r="G13" s="1">
        <f t="shared" si="0"/>
        <v>26.60705145575556</v>
      </c>
      <c r="H13" s="48">
        <f t="shared" si="2"/>
        <v>3264.999999999968</v>
      </c>
      <c r="I13" s="48">
        <f t="shared" si="1"/>
        <v>12187.999999999964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250434.1+666.5+2890.8+76.6</f>
        <v>254068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</f>
        <v>98941</v>
      </c>
      <c r="E18" s="3">
        <f>D18/D149*100</f>
        <v>18.8572011233396</v>
      </c>
      <c r="F18" s="3">
        <f>D18/B18*100</f>
        <v>93.93287484477592</v>
      </c>
      <c r="G18" s="3">
        <f t="shared" si="0"/>
        <v>38.9427239951509</v>
      </c>
      <c r="H18" s="51">
        <f>B18-D18</f>
        <v>6390.600000000006</v>
      </c>
      <c r="I18" s="51">
        <f t="shared" si="1"/>
        <v>155127</v>
      </c>
    </row>
    <row r="19" spans="1:9" s="41" customFormat="1" ht="18.75">
      <c r="A19" s="112" t="s">
        <v>99</v>
      </c>
      <c r="B19" s="105">
        <v>75620.3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</f>
        <v>72280.9</v>
      </c>
      <c r="E19" s="103">
        <f>D19/D18*100</f>
        <v>73.05454765971639</v>
      </c>
      <c r="F19" s="103">
        <f t="shared" si="3"/>
        <v>95.58399001326362</v>
      </c>
      <c r="G19" s="103">
        <f t="shared" si="0"/>
        <v>37.85529485702315</v>
      </c>
      <c r="H19" s="113">
        <f t="shared" si="2"/>
        <v>3339.4000000000087</v>
      </c>
      <c r="I19" s="113">
        <f t="shared" si="1"/>
        <v>118659.1</v>
      </c>
    </row>
    <row r="20" spans="1:9" ht="18">
      <c r="A20" s="26" t="s">
        <v>5</v>
      </c>
      <c r="B20" s="46">
        <f>75839.6+119.4</f>
        <v>75959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76.29920861927816</v>
      </c>
      <c r="F20" s="1">
        <f t="shared" si="3"/>
        <v>99.38414144472677</v>
      </c>
      <c r="G20" s="1">
        <f t="shared" si="0"/>
        <v>40.447210772749656</v>
      </c>
      <c r="H20" s="48">
        <f t="shared" si="2"/>
        <v>467.8000000000029</v>
      </c>
      <c r="I20" s="48">
        <f t="shared" si="1"/>
        <v>111150.09999999999</v>
      </c>
    </row>
    <row r="21" spans="1:9" ht="18">
      <c r="A21" s="26" t="s">
        <v>2</v>
      </c>
      <c r="B21" s="46">
        <f>10590.1-124.3</f>
        <v>10465.800000000001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80.5+183.6+169.4+194.4+100+1.7+148.4+215.7+278.3+117.8+152.1+196.9+0.1+12.4+249.4+61.7+746.5+93.7+472.5+302.1+275.1+81.6+3.9+35+464.9+2.5+307.7+447+3.4+846+41.6+81.5+37.3+0.2+71.8+4.3+281.4+8.6+37.8+540.8+303.1+41.5</f>
        <v>7694.2</v>
      </c>
      <c r="E21" s="1">
        <f>D21/D18*100</f>
        <v>7.776553703722421</v>
      </c>
      <c r="F21" s="1">
        <f t="shared" si="3"/>
        <v>73.51755240879817</v>
      </c>
      <c r="G21" s="1">
        <f t="shared" si="0"/>
        <v>36.7193055297054</v>
      </c>
      <c r="H21" s="48">
        <f t="shared" si="2"/>
        <v>2771.6000000000013</v>
      </c>
      <c r="I21" s="48">
        <f t="shared" si="1"/>
        <v>13259.899999999998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127.7+23.6+33.5+86.7+19.5+2.9+68.3+78.1+10.6+165.4+2.5+15.8+6.5+60.2+104.3+141.7+2.3+23.7+90.2+22.1+28.3+93.7+27.2-0.1+0.2+54.7+9.9+37.6+110.2</f>
        <v>1447.3000000000002</v>
      </c>
      <c r="E22" s="1">
        <f>D22/D18*100</f>
        <v>1.4627909562264383</v>
      </c>
      <c r="F22" s="1">
        <f t="shared" si="3"/>
        <v>88.3253997314781</v>
      </c>
      <c r="G22" s="1">
        <f t="shared" si="0"/>
        <v>36.94070803236428</v>
      </c>
      <c r="H22" s="48">
        <f t="shared" si="2"/>
        <v>191.29999999999973</v>
      </c>
      <c r="I22" s="48">
        <f t="shared" si="1"/>
        <v>2470.6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</f>
        <v>11694.400000000001</v>
      </c>
      <c r="E23" s="1">
        <f>D23/D18*100</f>
        <v>11.819569238232889</v>
      </c>
      <c r="F23" s="1">
        <f t="shared" si="3"/>
        <v>82.61557590143552</v>
      </c>
      <c r="G23" s="1">
        <f t="shared" si="0"/>
        <v>42.059530146307786</v>
      </c>
      <c r="H23" s="48">
        <f t="shared" si="2"/>
        <v>2460.7999999999993</v>
      </c>
      <c r="I23" s="48">
        <f t="shared" si="1"/>
        <v>16110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0.6434137516297591</v>
      </c>
      <c r="F24" s="1">
        <f t="shared" si="3"/>
        <v>95.90238023501054</v>
      </c>
      <c r="G24" s="1">
        <f t="shared" si="0"/>
        <v>39.997486805730084</v>
      </c>
      <c r="H24" s="48">
        <f t="shared" si="2"/>
        <v>27.200000000000045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2449.2000000000035</v>
      </c>
      <c r="C25" s="47">
        <f>C18-C20-C21-C22-C23-C24</f>
        <v>13158.70000000001</v>
      </c>
      <c r="D25" s="47">
        <f>D18-D20-D21-D22-D23-D24</f>
        <v>1977.3000000000015</v>
      </c>
      <c r="E25" s="1">
        <f>D25/D18*100</f>
        <v>1.998463730910342</v>
      </c>
      <c r="F25" s="1">
        <f t="shared" si="3"/>
        <v>80.73248407643308</v>
      </c>
      <c r="G25" s="1">
        <f t="shared" si="0"/>
        <v>15.02656037450508</v>
      </c>
      <c r="H25" s="48">
        <f t="shared" si="2"/>
        <v>471.9000000000019</v>
      </c>
      <c r="I25" s="48">
        <f t="shared" si="1"/>
        <v>11181.400000000009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</f>
        <v>19396.5</v>
      </c>
      <c r="E33" s="3">
        <f>D33/D149*100</f>
        <v>3.696785979410523</v>
      </c>
      <c r="F33" s="3">
        <f>D33/B33*100</f>
        <v>91.69187860451925</v>
      </c>
      <c r="G33" s="3">
        <f t="shared" si="0"/>
        <v>38.57290301539417</v>
      </c>
      <c r="H33" s="51">
        <f t="shared" si="2"/>
        <v>1757.5</v>
      </c>
      <c r="I33" s="51">
        <f t="shared" si="1"/>
        <v>30888.799999999996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1335+1268.2+1354.9+1304.2+1357+1359.6+1365.6+1342.2+1381.4+3.9+1624.5+11.9</f>
        <v>13708.4</v>
      </c>
      <c r="E34" s="1">
        <f>D34/D33*100</f>
        <v>70.67460624339442</v>
      </c>
      <c r="F34" s="1">
        <f t="shared" si="3"/>
        <v>98.46503041926145</v>
      </c>
      <c r="G34" s="1">
        <f t="shared" si="0"/>
        <v>39.14828966832874</v>
      </c>
      <c r="H34" s="48">
        <f t="shared" si="2"/>
        <v>213.70000000000073</v>
      </c>
      <c r="I34" s="48">
        <f t="shared" si="1"/>
        <v>21308.199999999997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</f>
        <v>1202.2</v>
      </c>
      <c r="E36" s="1">
        <f>D36/D33*100</f>
        <v>6.198025416956668</v>
      </c>
      <c r="F36" s="1">
        <f t="shared" si="3"/>
        <v>66.4933628318584</v>
      </c>
      <c r="G36" s="1">
        <f t="shared" si="0"/>
        <v>35.52180593310483</v>
      </c>
      <c r="H36" s="48">
        <f t="shared" si="2"/>
        <v>605.8</v>
      </c>
      <c r="I36" s="48">
        <f t="shared" si="1"/>
        <v>2182.2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11.2+19.5+15.2+5+5.7-0.1+1.9+5.1+7+0.3+7.7+25.8+82+15.4+14.3+13.2+14.4+42.6</f>
        <v>286.20000000000005</v>
      </c>
      <c r="E37" s="17">
        <f>D37/D33*100</f>
        <v>1.4755239347304927</v>
      </c>
      <c r="F37" s="17">
        <f t="shared" si="3"/>
        <v>90.2554399243141</v>
      </c>
      <c r="G37" s="17">
        <f t="shared" si="0"/>
        <v>30.79737436780373</v>
      </c>
      <c r="H37" s="57">
        <f t="shared" si="2"/>
        <v>30.899999999999977</v>
      </c>
      <c r="I37" s="57">
        <f t="shared" si="1"/>
        <v>643.0999999999999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0.13146701724537932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4174.200000000001</v>
      </c>
      <c r="E39" s="1">
        <f>D39/D33*100</f>
        <v>21.520377387673037</v>
      </c>
      <c r="F39" s="1">
        <f t="shared" si="3"/>
        <v>82.14826914372308</v>
      </c>
      <c r="G39" s="1">
        <f t="shared" si="0"/>
        <v>38.315801068458455</v>
      </c>
      <c r="H39" s="48">
        <f>B39-D39</f>
        <v>907.0999999999985</v>
      </c>
      <c r="I39" s="48">
        <f t="shared" si="1"/>
        <v>6719.999999999998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418.1+3</f>
        <v>421.1</v>
      </c>
      <c r="C43" s="50">
        <f>829.5+61+9+3</f>
        <v>902.5</v>
      </c>
      <c r="D43" s="51">
        <f>22.2+3+5+12.1+5.3+62.1+8.7+22.7+11.7+44.1-0.1+8.7+8.3+9+2+12.1+30.9+11+14.3+28.5+0.1+1.2+34</f>
        <v>356.9</v>
      </c>
      <c r="E43" s="3">
        <f>D43/D149*100</f>
        <v>0.06802170061875161</v>
      </c>
      <c r="F43" s="3">
        <f>D43/B43*100</f>
        <v>84.75421515079553</v>
      </c>
      <c r="G43" s="3">
        <f t="shared" si="0"/>
        <v>39.54570637119113</v>
      </c>
      <c r="H43" s="51">
        <f t="shared" si="2"/>
        <v>64.20000000000005</v>
      </c>
      <c r="I43" s="51">
        <f t="shared" si="1"/>
        <v>545.6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224.1+260.8+14.4+236.4+3.2+114.6+291.3+0.1+96+241.4+13.4+0.1+331+0.7-0.1+39.8+268.9+0.5+9.3+307.6+278.3+1.8+5.2+302.3</f>
        <v>3041.1000000000004</v>
      </c>
      <c r="E45" s="3">
        <f>D45/D149*100</f>
        <v>0.5796043534650759</v>
      </c>
      <c r="F45" s="3">
        <f>D45/B45*100</f>
        <v>95.16820528868722</v>
      </c>
      <c r="G45" s="3">
        <f aca="true" t="shared" si="4" ref="G45:G75">D45/C45*100</f>
        <v>39.282577245013954</v>
      </c>
      <c r="H45" s="51">
        <f>B45-D45</f>
        <v>154.39999999999964</v>
      </c>
      <c r="I45" s="51">
        <f aca="true" t="shared" si="5" ref="I45:I76">C45-D45</f>
        <v>4700.5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86.99812567820854</v>
      </c>
      <c r="F46" s="1">
        <f aca="true" t="shared" si="6" ref="F46:F73">D46/B46*100</f>
        <v>97.50138197899393</v>
      </c>
      <c r="G46" s="1">
        <f t="shared" si="4"/>
        <v>39.17466240227434</v>
      </c>
      <c r="H46" s="48">
        <f aca="true" t="shared" si="7" ref="H46:H73">B46-D46</f>
        <v>67.79999999999973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0.026306270757291764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0.739863865048831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2.2+2.5+0.8+112.4+2.2+0.1+69.1+4.4-0.1+35.2+27.4+4.8+1+22.3+2.5+1.6</f>
        <v>288.40000000000003</v>
      </c>
      <c r="E49" s="1">
        <f>D49/D45*100</f>
        <v>9.483410608003682</v>
      </c>
      <c r="F49" s="1">
        <f t="shared" si="6"/>
        <v>90.29430181590484</v>
      </c>
      <c r="G49" s="1">
        <f t="shared" si="4"/>
        <v>50.72999120492525</v>
      </c>
      <c r="H49" s="48">
        <f t="shared" si="7"/>
        <v>30.999999999999943</v>
      </c>
      <c r="I49" s="48">
        <f t="shared" si="5"/>
        <v>280.09999999999997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83.70000000000006</v>
      </c>
      <c r="E50" s="1">
        <f>D50/D45*100</f>
        <v>2.752293577981653</v>
      </c>
      <c r="F50" s="1">
        <f t="shared" si="6"/>
        <v>61.18421052631583</v>
      </c>
      <c r="G50" s="1">
        <f t="shared" si="4"/>
        <v>24.086330935251816</v>
      </c>
      <c r="H50" s="48">
        <f t="shared" si="7"/>
        <v>53.09999999999995</v>
      </c>
      <c r="I50" s="48">
        <f t="shared" si="5"/>
        <v>263.79999999999995</v>
      </c>
    </row>
    <row r="51" spans="1:9" ht="18.75" thickBot="1">
      <c r="A51" s="25" t="s">
        <v>4</v>
      </c>
      <c r="B51" s="49">
        <v>6960.1</v>
      </c>
      <c r="C51" s="50">
        <f>16075.7+36.8+200</f>
        <v>16312.5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</f>
        <v>5960.899999999999</v>
      </c>
      <c r="E51" s="3">
        <f>D51/D149*100</f>
        <v>1.136090095876482</v>
      </c>
      <c r="F51" s="3">
        <f>D51/B51*100</f>
        <v>85.64388442694786</v>
      </c>
      <c r="G51" s="3">
        <f t="shared" si="4"/>
        <v>36.54191570881225</v>
      </c>
      <c r="H51" s="51">
        <f>B51-D51</f>
        <v>999.2000000000016</v>
      </c>
      <c r="I51" s="51">
        <f t="shared" si="5"/>
        <v>10351.600000000002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63.876260296263986</v>
      </c>
      <c r="F52" s="1">
        <f t="shared" si="6"/>
        <v>91.08219309157019</v>
      </c>
      <c r="G52" s="1">
        <f t="shared" si="4"/>
        <v>36.86427139911121</v>
      </c>
      <c r="H52" s="48">
        <f t="shared" si="7"/>
        <v>372.8000000000002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1.3+0.7+2.1+1+1.3+7.6+7.5+6.3+0.4+13+20.7+0.5+5.3+9.4+10+8.9+5.1+7.2+1</f>
        <v>109.30000000000001</v>
      </c>
      <c r="E54" s="1">
        <f>D54/D51*100</f>
        <v>1.8336157291684148</v>
      </c>
      <c r="F54" s="1">
        <f t="shared" si="6"/>
        <v>89.73727422003284</v>
      </c>
      <c r="G54" s="1">
        <f t="shared" si="4"/>
        <v>38.08362369337979</v>
      </c>
      <c r="H54" s="48">
        <f t="shared" si="7"/>
        <v>12.499999999999986</v>
      </c>
      <c r="I54" s="48">
        <f t="shared" si="5"/>
        <v>177.7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10.7+0.6+7.6+85.1+28.4+14.4+0.1+8.5+0.1+7+0.1+7.7+62.8+6+1.3+0.9+0.9+1+0.7+0.1+4.7+15.2+34.9+9+4+15.8+5.5+7+1.9+1.5</f>
        <v>343.49999999999994</v>
      </c>
      <c r="E55" s="1">
        <f>D55/D51*100</f>
        <v>5.7625526346692615</v>
      </c>
      <c r="F55" s="1">
        <f t="shared" si="6"/>
        <v>63.52875901609024</v>
      </c>
      <c r="G55" s="1">
        <f t="shared" si="4"/>
        <v>36.81277462222698</v>
      </c>
      <c r="H55" s="48">
        <f t="shared" si="7"/>
        <v>197.2000000000001</v>
      </c>
      <c r="I55" s="48">
        <f t="shared" si="5"/>
        <v>589.6000000000001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4751.699999999999</v>
      </c>
      <c r="D56" s="47">
        <f>D51-D52-D55-D54-D53</f>
        <v>1700.4999999999993</v>
      </c>
      <c r="E56" s="1">
        <f>D56/D51*100</f>
        <v>28.527571339898333</v>
      </c>
      <c r="F56" s="1">
        <f t="shared" si="6"/>
        <v>80.31834498394099</v>
      </c>
      <c r="G56" s="1">
        <f t="shared" si="4"/>
        <v>35.787191952353886</v>
      </c>
      <c r="H56" s="48">
        <f t="shared" si="7"/>
        <v>416.7000000000014</v>
      </c>
      <c r="I56" s="48">
        <f>C56-D56</f>
        <v>3051.2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43.5+4.7+72.8+47.2+46+5+62.5+3.8+40.9+35.3+2.1+2.9+21.1+3.9+86.8+0.2+2.7+44.1+47.3+140.1+0.1+45.6+13.8+0.9+95.5</f>
        <v>868.8</v>
      </c>
      <c r="E58" s="3">
        <f>D58/D149*100</f>
        <v>0.16558490753032054</v>
      </c>
      <c r="F58" s="3">
        <f>D58/B58*100</f>
        <v>68.79949318973709</v>
      </c>
      <c r="G58" s="3">
        <f t="shared" si="4"/>
        <v>14.441009274957613</v>
      </c>
      <c r="H58" s="51">
        <f>B58-D58</f>
        <v>394</v>
      </c>
      <c r="I58" s="51">
        <f t="shared" si="5"/>
        <v>5147.4</v>
      </c>
    </row>
    <row r="59" spans="1:9" ht="18">
      <c r="A59" s="26" t="s">
        <v>3</v>
      </c>
      <c r="B59" s="46">
        <f>672.9+2.3</f>
        <v>675.1999999999999</v>
      </c>
      <c r="C59" s="47">
        <f>1508.2+134.4</f>
        <v>1642.6000000000001</v>
      </c>
      <c r="D59" s="48">
        <f>43.5+72.8+47.2+62.5+0.1+35.3+86.8+44.1+125.7+41.4+92.3</f>
        <v>651.6999999999999</v>
      </c>
      <c r="E59" s="1">
        <f>D59/D58*100</f>
        <v>75.01151012891344</v>
      </c>
      <c r="F59" s="1">
        <f t="shared" si="6"/>
        <v>96.51954976303317</v>
      </c>
      <c r="G59" s="1">
        <f t="shared" si="4"/>
        <v>39.67490563740411</v>
      </c>
      <c r="H59" s="48">
        <f t="shared" si="7"/>
        <v>23.5</v>
      </c>
      <c r="I59" s="48">
        <f t="shared" si="5"/>
        <v>990.9000000000002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f>361.1-2.3</f>
        <v>358.8</v>
      </c>
      <c r="C61" s="47">
        <v>627.5</v>
      </c>
      <c r="D61" s="48">
        <f>4.7+45.7+4.9+40.9+19.8+3.9+46.3+9+12.6+0.9+3</f>
        <v>191.7</v>
      </c>
      <c r="E61" s="1">
        <f>D61/D58*100</f>
        <v>22.064917127071823</v>
      </c>
      <c r="F61" s="1">
        <f t="shared" si="6"/>
        <v>53.42809364548494</v>
      </c>
      <c r="G61" s="1">
        <f t="shared" si="4"/>
        <v>30.549800796812747</v>
      </c>
      <c r="H61" s="48">
        <f t="shared" si="7"/>
        <v>167.10000000000002</v>
      </c>
      <c r="I61" s="48">
        <f t="shared" si="5"/>
        <v>435.8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62.900000000000006</v>
      </c>
      <c r="C63" s="47">
        <f>C58-C59-C61-C62-C60</f>
        <v>198.09999999999962</v>
      </c>
      <c r="D63" s="47">
        <f>D58-D59-D61-D62-D60</f>
        <v>25.400000000000034</v>
      </c>
      <c r="E63" s="1">
        <f>D63/D58*100</f>
        <v>2.923572744014737</v>
      </c>
      <c r="F63" s="1">
        <f t="shared" si="6"/>
        <v>40.3815580286169</v>
      </c>
      <c r="G63" s="1">
        <f t="shared" si="4"/>
        <v>12.821807168096964</v>
      </c>
      <c r="H63" s="48">
        <f t="shared" si="7"/>
        <v>37.49999999999997</v>
      </c>
      <c r="I63" s="48">
        <f t="shared" si="5"/>
        <v>172.6999999999996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222.9</v>
      </c>
      <c r="C68" s="50">
        <f>C69+C70</f>
        <v>522.4</v>
      </c>
      <c r="D68" s="51">
        <f>SUM(D69:D70)</f>
        <v>149.9</v>
      </c>
      <c r="E68" s="39">
        <f>D68/D149*100</f>
        <v>0.028569495440602038</v>
      </c>
      <c r="F68" s="3">
        <f>D68/B68*100</f>
        <v>67.24988784208166</v>
      </c>
      <c r="G68" s="3">
        <f t="shared" si="4"/>
        <v>28.694486983154672</v>
      </c>
      <c r="H68" s="51">
        <f>B68-D68</f>
        <v>73</v>
      </c>
      <c r="I68" s="51">
        <f t="shared" si="5"/>
        <v>372.5</v>
      </c>
    </row>
    <row r="69" spans="1:9" ht="18">
      <c r="A69" s="26" t="s">
        <v>8</v>
      </c>
      <c r="B69" s="46">
        <f>139.5+5</f>
        <v>144.5</v>
      </c>
      <c r="C69" s="47">
        <v>171</v>
      </c>
      <c r="D69" s="48">
        <f>3.9+1+3+8.8+1.5+9.8+5+38.4+18.8+12.7+1+25.4+6+5</f>
        <v>140.3</v>
      </c>
      <c r="E69" s="1">
        <f>D69/D68*100</f>
        <v>93.59573048699133</v>
      </c>
      <c r="F69" s="1">
        <f t="shared" si="6"/>
        <v>97.09342560553634</v>
      </c>
      <c r="G69" s="1">
        <f t="shared" si="4"/>
        <v>82.046783625731</v>
      </c>
      <c r="H69" s="48">
        <f t="shared" si="7"/>
        <v>4.199999999999989</v>
      </c>
      <c r="I69" s="48">
        <f t="shared" si="5"/>
        <v>30.69999999999999</v>
      </c>
    </row>
    <row r="70" spans="1:9" ht="18.75" thickBot="1">
      <c r="A70" s="26" t="s">
        <v>9</v>
      </c>
      <c r="B70" s="46">
        <f>127.9-5-44.5</f>
        <v>78.4</v>
      </c>
      <c r="C70" s="47">
        <f>253.4-6+145-41</f>
        <v>351.4</v>
      </c>
      <c r="D70" s="48">
        <f>9.6</f>
        <v>9.6</v>
      </c>
      <c r="E70" s="1">
        <f>D70/D69*100</f>
        <v>6.842480399144689</v>
      </c>
      <c r="F70" s="1">
        <f t="shared" si="6"/>
        <v>12.244897959183671</v>
      </c>
      <c r="G70" s="1">
        <f t="shared" si="4"/>
        <v>2.7319294251565167</v>
      </c>
      <c r="H70" s="48">
        <f t="shared" si="7"/>
        <v>68.80000000000001</v>
      </c>
      <c r="I70" s="48">
        <f t="shared" si="5"/>
        <v>341.79999999999995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26038.3+847.6</f>
        <v>26885.899999999998</v>
      </c>
      <c r="C89" s="50">
        <f>50201.5+5861+2853.8</f>
        <v>58916.3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</f>
        <v>23354.500000000004</v>
      </c>
      <c r="E89" s="3">
        <f>D89/D149*100</f>
        <v>4.451142636874852</v>
      </c>
      <c r="F89" s="3">
        <f aca="true" t="shared" si="10" ref="F89:F95">D89/B89*100</f>
        <v>86.86523419338764</v>
      </c>
      <c r="G89" s="3">
        <f t="shared" si="8"/>
        <v>39.640133545385574</v>
      </c>
      <c r="H89" s="51">
        <f aca="true" t="shared" si="11" ref="H89:H95">B89-D89</f>
        <v>3531.399999999994</v>
      </c>
      <c r="I89" s="51">
        <f t="shared" si="9"/>
        <v>35561.8</v>
      </c>
    </row>
    <row r="90" spans="1:9" ht="18">
      <c r="A90" s="26" t="s">
        <v>3</v>
      </c>
      <c r="B90" s="46">
        <f>22112.8+106.8</f>
        <v>22219.6</v>
      </c>
      <c r="C90" s="47">
        <f>41785.6+5825.3+1852.2</f>
        <v>49463.1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</f>
        <v>19807.3</v>
      </c>
      <c r="E90" s="1">
        <f>D90/D89*100</f>
        <v>84.81149243186536</v>
      </c>
      <c r="F90" s="1">
        <f t="shared" si="10"/>
        <v>89.14336891753227</v>
      </c>
      <c r="G90" s="1">
        <f t="shared" si="8"/>
        <v>40.044598903020635</v>
      </c>
      <c r="H90" s="48">
        <f t="shared" si="11"/>
        <v>2412.2999999999993</v>
      </c>
      <c r="I90" s="48">
        <f t="shared" si="9"/>
        <v>29655.8</v>
      </c>
    </row>
    <row r="91" spans="1:9" ht="18">
      <c r="A91" s="26" t="s">
        <v>32</v>
      </c>
      <c r="B91" s="46">
        <f>1304.6-251.9</f>
        <v>1052.6999999999998</v>
      </c>
      <c r="C91" s="47">
        <f>2476+1-355.6</f>
        <v>2121.4</v>
      </c>
      <c r="D91" s="48">
        <f>9.8+96.8+35.3+50.2+1.4+30+1.1+18.1+138.1+43.8+4.2+9.3+27.5+5.8+0.2+2.4+1+11.7+14.7+34.3+26.9+2.8+30.4+0.1+1.4+0.2+22+131.7+1.9+1.6+30.8</f>
        <v>785.4999999999998</v>
      </c>
      <c r="E91" s="1">
        <f>D91/D89*100</f>
        <v>3.363377507546724</v>
      </c>
      <c r="F91" s="1">
        <f t="shared" si="10"/>
        <v>74.61764985275956</v>
      </c>
      <c r="G91" s="1">
        <f t="shared" si="8"/>
        <v>37.02743471292542</v>
      </c>
      <c r="H91" s="48">
        <f t="shared" si="11"/>
        <v>267.20000000000005</v>
      </c>
      <c r="I91" s="48">
        <f t="shared" si="9"/>
        <v>1335.9000000000003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3613.5999999999995</v>
      </c>
      <c r="C93" s="47">
        <f>C89-C90-C91-C92</f>
        <v>7331.800000000005</v>
      </c>
      <c r="D93" s="47">
        <f>D89-D90-D91-D92</f>
        <v>2761.7000000000044</v>
      </c>
      <c r="E93" s="1">
        <f>D93/D89*100</f>
        <v>11.825130060587911</v>
      </c>
      <c r="F93" s="1">
        <f t="shared" si="10"/>
        <v>76.4251715740537</v>
      </c>
      <c r="G93" s="1">
        <f>D93/C93*100</f>
        <v>37.667421369922835</v>
      </c>
      <c r="H93" s="48">
        <f t="shared" si="11"/>
        <v>851.8999999999951</v>
      </c>
      <c r="I93" s="48">
        <f>C93-D93</f>
        <v>4570.1</v>
      </c>
    </row>
    <row r="94" spans="1:9" ht="18.75">
      <c r="A94" s="116" t="s">
        <v>12</v>
      </c>
      <c r="B94" s="119">
        <f>45714.6-1.1</f>
        <v>45713.5</v>
      </c>
      <c r="C94" s="121">
        <f>63500.4+11490.6+4535.2-1.1</f>
        <v>79525.09999999999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</f>
        <v>36531.99999999999</v>
      </c>
      <c r="E94" s="115">
        <f>D94/D149*100</f>
        <v>6.962647147672271</v>
      </c>
      <c r="F94" s="118">
        <f t="shared" si="10"/>
        <v>79.91512354118585</v>
      </c>
      <c r="G94" s="114">
        <f>D94/C94*100</f>
        <v>45.93769765772064</v>
      </c>
      <c r="H94" s="120">
        <f t="shared" si="11"/>
        <v>9181.500000000007</v>
      </c>
      <c r="I94" s="130">
        <f>C94-D94</f>
        <v>42993.1</v>
      </c>
    </row>
    <row r="95" spans="1:9" ht="18.75" thickBot="1">
      <c r="A95" s="117" t="s">
        <v>100</v>
      </c>
      <c r="B95" s="122">
        <f>2216.7+361.4</f>
        <v>2578.1</v>
      </c>
      <c r="C95" s="123">
        <f>5343.5+287.2</f>
        <v>5630.7</v>
      </c>
      <c r="D95" s="124">
        <f>57.3+368.5+61.1+0.1+320+59+0.8+309+245.5+61.2+0.4-0.1+489+12.5</f>
        <v>1984.3000000000002</v>
      </c>
      <c r="E95" s="125">
        <f>D95/D94*100</f>
        <v>5.431676338552503</v>
      </c>
      <c r="F95" s="126">
        <f t="shared" si="10"/>
        <v>76.96753423063497</v>
      </c>
      <c r="G95" s="127">
        <f>D95/C95*100</f>
        <v>35.240733834159165</v>
      </c>
      <c r="H95" s="131">
        <f t="shared" si="11"/>
        <v>593.7999999999997</v>
      </c>
      <c r="I95" s="132">
        <f>C95-D95</f>
        <v>3646.3999999999996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10703.3-154-3.5</f>
        <v>10545.8</v>
      </c>
      <c r="D101" s="87">
        <f>40+388.7+47.5+2+10.9+26+40+10.7+4.9+126.7+451+1.9+19.2+1.6+31.5+41+134.3+2+40+303.9+42.9+136.5+32.6+15.2+0.1+18+62.7+4.9+159.7+3.3+4.9+45.5+355.5+2+11.4+51.9+80.1+8.7+15.5+6+0.2+15+38.8+236.4+53.6+35.7+10.2+144.2+116.1+49.6</f>
        <v>3480.9999999999995</v>
      </c>
      <c r="E101" s="22">
        <f>D101/D149*100</f>
        <v>0.663445054227723</v>
      </c>
      <c r="F101" s="22">
        <f>D101/B101*100</f>
        <v>77.62984768403915</v>
      </c>
      <c r="G101" s="22">
        <f aca="true" t="shared" si="12" ref="G101:G147">D101/C101*100</f>
        <v>33.00840144891805</v>
      </c>
      <c r="H101" s="87">
        <f aca="true" t="shared" si="13" ref="H101:H106">B101-D101</f>
        <v>1003.1000000000008</v>
      </c>
      <c r="I101" s="87">
        <f aca="true" t="shared" si="14" ref="I101:I147">C101-D101</f>
        <v>7064.799999999999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0.4309106578569377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8863.3-154-3.5</f>
        <v>8705.8</v>
      </c>
      <c r="D103" s="48">
        <f>39.8+388.5+20.6+2+26+40+4.1+126.5+407.9+18+31.2+40.6+134.1+2+40+303.9+135.8+32.6+7.9+0.1+62.1+159.2+45.1+355.5+2+51.4+35.4+235.2+53.1+32+115.3+110.8+43.6</f>
        <v>3102.2999999999997</v>
      </c>
      <c r="E103" s="1">
        <f>D103/D101*100</f>
        <v>89.12094225797185</v>
      </c>
      <c r="F103" s="1">
        <f aca="true" t="shared" si="15" ref="F103:F147">D103/B103*100</f>
        <v>84.02307567304047</v>
      </c>
      <c r="G103" s="1">
        <f t="shared" si="12"/>
        <v>35.634864113579454</v>
      </c>
      <c r="H103" s="48">
        <f t="shared" si="13"/>
        <v>589.9000000000001</v>
      </c>
      <c r="I103" s="48">
        <f t="shared" si="14"/>
        <v>5603.5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363.6999999999998</v>
      </c>
      <c r="E105" s="92">
        <f>D105/D101*100</f>
        <v>10.448147084171211</v>
      </c>
      <c r="F105" s="92">
        <f t="shared" si="15"/>
        <v>49.74695664067838</v>
      </c>
      <c r="G105" s="92">
        <f t="shared" si="12"/>
        <v>22.010409101912366</v>
      </c>
      <c r="H105" s="132">
        <f>B105-D105</f>
        <v>367.40000000000055</v>
      </c>
      <c r="I105" s="132">
        <f t="shared" si="14"/>
        <v>1288.6999999999998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180839.6</v>
      </c>
      <c r="C106" s="89">
        <f>SUM(C107:C146)-C114-C118+C147-C138-C139-C108-C111-C121-C122-C136-C130-C128</f>
        <v>479873.8</v>
      </c>
      <c r="D106" s="89">
        <f>SUM(D107:D146)-D114-D118+D147-D138-D139-D108-D111-D121-D122-D136-D130-D128</f>
        <v>154269.9</v>
      </c>
      <c r="E106" s="90">
        <f>D106/D149*100</f>
        <v>29.402356268659986</v>
      </c>
      <c r="F106" s="90">
        <f>D106/B106*100</f>
        <v>85.30758749742866</v>
      </c>
      <c r="G106" s="90">
        <f t="shared" si="12"/>
        <v>32.14801474887772</v>
      </c>
      <c r="H106" s="89">
        <f t="shared" si="13"/>
        <v>26569.70000000001</v>
      </c>
      <c r="I106" s="89">
        <f t="shared" si="14"/>
        <v>325603.9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142.7+0.9+78.6+37.4+44.2+140.1+1+20.9+25.7+0.2+2+0.6+0.4+1.8+1.5-0.1+62.6+2.1+1.9+2.9+1+9.8+0.1</f>
        <v>578.2999999999998</v>
      </c>
      <c r="E107" s="6">
        <f>D107/D106*100</f>
        <v>0.37486249748006567</v>
      </c>
      <c r="F107" s="6">
        <f t="shared" si="15"/>
        <v>57.42800397219462</v>
      </c>
      <c r="G107" s="6">
        <f t="shared" si="12"/>
        <v>26.69651925030006</v>
      </c>
      <c r="H107" s="65">
        <f aca="true" t="shared" si="16" ref="H107:H147">B107-D107</f>
        <v>428.70000000000016</v>
      </c>
      <c r="I107" s="65">
        <f t="shared" si="14"/>
        <v>1587.9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55.85336330624244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0.11473398245542392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82.2+4.4+0.2+16.8+100.8+0.1+8.3+21.3+93.2+14.5+11.8+88.2+4.6+1.1+5.8+6+2.3+112.3+12.6+0.8</f>
        <v>587.3000000000001</v>
      </c>
      <c r="E113" s="6">
        <f>D113/D106*100</f>
        <v>0.38069642879135857</v>
      </c>
      <c r="F113" s="6">
        <f t="shared" si="15"/>
        <v>73.30254618072891</v>
      </c>
      <c r="G113" s="6">
        <f t="shared" si="12"/>
        <v>32.70408731484575</v>
      </c>
      <c r="H113" s="65">
        <f t="shared" si="16"/>
        <v>213.89999999999998</v>
      </c>
      <c r="I113" s="65">
        <f t="shared" si="14"/>
        <v>1208.5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17.1-0.3+0.8+0.3+21.4+4.2+0.3+17.6+4.2+0.8+0.3+16.8+0.3+2+2.2+17.7</f>
        <v>105.69999999999999</v>
      </c>
      <c r="E117" s="6">
        <f>D117/D106*100</f>
        <v>0.06851628217818252</v>
      </c>
      <c r="F117" s="6">
        <f t="shared" si="15"/>
        <v>97.96107506950878</v>
      </c>
      <c r="G117" s="6">
        <f t="shared" si="12"/>
        <v>46.036585365853654</v>
      </c>
      <c r="H117" s="65">
        <f t="shared" si="16"/>
        <v>2.200000000000017</v>
      </c>
      <c r="I117" s="65">
        <f t="shared" si="14"/>
        <v>123.9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17.1-0.3+16.8+16.8+16.8+17.7</f>
        <v>84.9</v>
      </c>
      <c r="E118" s="1">
        <f>D118/D117*100</f>
        <v>80.32166508987703</v>
      </c>
      <c r="F118" s="1">
        <f t="shared" si="15"/>
        <v>100</v>
      </c>
      <c r="G118" s="1">
        <f t="shared" si="12"/>
        <v>49.88249118683902</v>
      </c>
      <c r="H118" s="48">
        <f t="shared" si="16"/>
        <v>0</v>
      </c>
      <c r="I118" s="48">
        <f t="shared" si="14"/>
        <v>85.29999999999998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3776+7.6+1124+100+14.3+14.5+0.1+20.4+3015.8+9+1156.5</f>
        <v>9238.2</v>
      </c>
      <c r="E123" s="17">
        <f>D123/D106*100</f>
        <v>5.988336026664956</v>
      </c>
      <c r="F123" s="6">
        <f t="shared" si="15"/>
        <v>89.92349173593944</v>
      </c>
      <c r="G123" s="6">
        <f t="shared" si="12"/>
        <v>72.14863640623537</v>
      </c>
      <c r="H123" s="65">
        <f t="shared" si="16"/>
        <v>1035.199999999999</v>
      </c>
      <c r="I123" s="65">
        <f t="shared" si="14"/>
        <v>3566.199999999999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0.01471447119626058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2.8+14.4+2.8+8.8+3.7+4+2.8+5.8+9.6+4.2+2.7+0.2+2.9</f>
        <v>64.7</v>
      </c>
      <c r="E127" s="17">
        <f>D127/D106*100</f>
        <v>0.04193948398229338</v>
      </c>
      <c r="F127" s="6">
        <f t="shared" si="15"/>
        <v>17.848275862068967</v>
      </c>
      <c r="G127" s="6">
        <f t="shared" si="12"/>
        <v>6.581892166836216</v>
      </c>
      <c r="H127" s="65">
        <f t="shared" si="16"/>
        <v>297.8</v>
      </c>
      <c r="I127" s="65">
        <f t="shared" si="14"/>
        <v>918.3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2.8+2.8-0.1+2.8+2.7+2.9</f>
        <v>13.9</v>
      </c>
      <c r="E128" s="1">
        <f>D128/D127*100</f>
        <v>21.483771251931994</v>
      </c>
      <c r="F128" s="1">
        <f>D128/B128*100</f>
        <v>4.460847240051348</v>
      </c>
      <c r="G128" s="1">
        <f t="shared" si="12"/>
        <v>1.6318384597323317</v>
      </c>
      <c r="H128" s="48">
        <f t="shared" si="16"/>
        <v>297.70000000000005</v>
      </c>
      <c r="I128" s="48">
        <f t="shared" si="14"/>
        <v>837.9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0.0031762514917038254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0.006352502983407652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5.2+0.3+2.7+0.1+0.5+0.2+13.8+39.2+5+5.9+2+6.5+0.1</f>
        <v>81.5</v>
      </c>
      <c r="E135" s="17">
        <f>D135/D106*100</f>
        <v>0.05282948909670649</v>
      </c>
      <c r="F135" s="6">
        <f t="shared" si="15"/>
        <v>46.20181405895691</v>
      </c>
      <c r="G135" s="6">
        <f>D135/C135*100</f>
        <v>22.40857849876272</v>
      </c>
      <c r="H135" s="65">
        <f t="shared" si="16"/>
        <v>94.9</v>
      </c>
      <c r="I135" s="65">
        <f t="shared" si="14"/>
        <v>282.2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51.2883435582822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26.5+42.3+30.1+3.6+8.6+42.3+0.1+5.7+31.9+5.2+42.5+11.7+55+45.4+28.3+17.8+9.6+33.4+0.9</f>
        <v>440.8999999999999</v>
      </c>
      <c r="E137" s="17">
        <f>D137/D106*100</f>
        <v>0.2857978127943299</v>
      </c>
      <c r="F137" s="6">
        <f t="shared" si="15"/>
        <v>92.41249214001256</v>
      </c>
      <c r="G137" s="6">
        <f t="shared" si="12"/>
        <v>38.00206860886053</v>
      </c>
      <c r="H137" s="65">
        <f t="shared" si="16"/>
        <v>36.2000000000001</v>
      </c>
      <c r="I137" s="65">
        <f t="shared" si="14"/>
        <v>719.3000000000002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26.5+39.8+30.1+42.1+0.1+31.9+40.5+11.2+38.1+30.1+28.3+17.4+33.4</f>
        <v>369.5</v>
      </c>
      <c r="E138" s="1">
        <f>D138/D137*100</f>
        <v>83.80585166704469</v>
      </c>
      <c r="F138" s="1">
        <f aca="true" t="shared" si="17" ref="F138:F146">D138/B138*100</f>
        <v>99.9188750676041</v>
      </c>
      <c r="G138" s="1">
        <f t="shared" si="12"/>
        <v>41.69487700293387</v>
      </c>
      <c r="H138" s="48">
        <f t="shared" si="16"/>
        <v>0.30000000000001137</v>
      </c>
      <c r="I138" s="48">
        <f t="shared" si="14"/>
        <v>516.7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4.5815377636652315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0.22363403359955508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18612.8+756.7-1286.8</f>
        <v>18082.7</v>
      </c>
      <c r="C142" s="57">
        <f>16744+15000+2000-2607.4</f>
        <v>31136.6</v>
      </c>
      <c r="D142" s="80">
        <f>112.8+55.6+128.7+0.1+105.3+21.7+331.5+41.9+106.9+1197.5+64.4+33.5+768.6+5.6+65.8+1473+34.4+335.2+312.9+1166.8+460.5+1222.9+80.6+345.1+0.1+100+568+208.9+692.3+545.3+256.2+7.3+27+541.9+187.1+120.3</f>
        <v>11725.699999999997</v>
      </c>
      <c r="E142" s="17">
        <f>D142/D106*100</f>
        <v>7.600769819647253</v>
      </c>
      <c r="F142" s="107">
        <f t="shared" si="17"/>
        <v>64.8448517090921</v>
      </c>
      <c r="G142" s="6">
        <f t="shared" si="12"/>
        <v>37.65889660399658</v>
      </c>
      <c r="H142" s="65">
        <f t="shared" si="16"/>
        <v>6357.000000000004</v>
      </c>
      <c r="I142" s="65">
        <f t="shared" si="14"/>
        <v>19410.9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f>4208.7-2094</f>
        <v>2114.7</v>
      </c>
      <c r="C144" s="57">
        <f>6504.8-4188</f>
        <v>2316.8</v>
      </c>
      <c r="D144" s="80">
        <f>2094</f>
        <v>2094</v>
      </c>
      <c r="E144" s="17">
        <f>D144/D106*100</f>
        <v>1.3573613517607779</v>
      </c>
      <c r="F144" s="107">
        <f t="shared" si="17"/>
        <v>99.02113775003546</v>
      </c>
      <c r="G144" s="6">
        <f t="shared" si="12"/>
        <v>90.38328729281767</v>
      </c>
      <c r="H144" s="65">
        <f t="shared" si="16"/>
        <v>20.699999999999818</v>
      </c>
      <c r="I144" s="65">
        <f t="shared" si="14"/>
        <v>222.80000000000018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0.3906789334795706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f>130289.5+2569.7</f>
        <v>132859.2</v>
      </c>
      <c r="C146" s="57">
        <f>298394.8+81857.1-188.4+8192+4136.9</f>
        <v>392392.4</v>
      </c>
      <c r="D146" s="80">
        <f>26548.7+545.5+173+4155.7+7306.3+113.6+824.5+6.1+72.3+8+1047.4+410+6261.9+444+5000+62+300+4421.1+9632.9+10381.2+4798+2674.1+4582.7+1925.2+5487.5+2575.7+1386.8+2800+3291.9+2943.8+6733.2</f>
        <v>116913.09999999999</v>
      </c>
      <c r="E146" s="17">
        <f>D146/D106*100</f>
        <v>75.78477719892214</v>
      </c>
      <c r="F146" s="6">
        <f t="shared" si="17"/>
        <v>87.99774498115298</v>
      </c>
      <c r="G146" s="6">
        <f t="shared" si="12"/>
        <v>29.794945060097998</v>
      </c>
      <c r="H146" s="65">
        <f t="shared" si="16"/>
        <v>15946.10000000002</v>
      </c>
      <c r="I146" s="65">
        <f t="shared" si="14"/>
        <v>275479.30000000005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805.6+805.6+805.6+805.6+805.6+805.6+805.6+805.6+805.6+805.6+805.6+805.6+805.6+805.6</f>
        <v>11278.400000000003</v>
      </c>
      <c r="E147" s="17">
        <f>D147/D106*100</f>
        <v>7.310823433476007</v>
      </c>
      <c r="F147" s="6">
        <f t="shared" si="15"/>
        <v>93.33333333333336</v>
      </c>
      <c r="G147" s="6">
        <f t="shared" si="12"/>
        <v>38.8888888888889</v>
      </c>
      <c r="H147" s="65">
        <f t="shared" si="16"/>
        <v>805.5999999999967</v>
      </c>
      <c r="I147" s="65">
        <f t="shared" si="14"/>
        <v>17723.199999999997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185967.7</v>
      </c>
      <c r="C148" s="81">
        <f>C43+C68+C71+C76+C78+C86+C101+C106+C99+C83+C97</f>
        <v>493652.5</v>
      </c>
      <c r="D148" s="57">
        <f>D43+D68+D71+D76+D78+D86+D101+D106+D99+D83+D97</f>
        <v>158257.69999999998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590111.9</v>
      </c>
      <c r="C149" s="51">
        <f>C6+C18+C33+C43+C51+C58+C68+C71+C76+C78+C86+C89+C94+C101+C106+C99+C83+C97+C45</f>
        <v>1395711.0000000002</v>
      </c>
      <c r="D149" s="51">
        <f>D6+D18+D33+D43+D51+D58+D68+D71+D76+D78+D86+D89+D94+D101+D106+D99+D83+D97+D45</f>
        <v>524685.5</v>
      </c>
      <c r="E149" s="35">
        <v>100</v>
      </c>
      <c r="F149" s="3">
        <f>D149/B149*100</f>
        <v>88.91288245500556</v>
      </c>
      <c r="G149" s="3">
        <f aca="true" t="shared" si="18" ref="G149:G155">D149/C149*100</f>
        <v>37.59270364710172</v>
      </c>
      <c r="H149" s="51">
        <f aca="true" t="shared" si="19" ref="H149:H155">B149-D149</f>
        <v>65426.40000000002</v>
      </c>
      <c r="I149" s="51">
        <f aca="true" t="shared" si="20" ref="I149:I155">C149-D149</f>
        <v>871025.5000000002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247757</v>
      </c>
      <c r="C150" s="64">
        <f>C8+C20+C34+C52+C59+C90+C114+C118+C46+C138+C130+C102</f>
        <v>589171.4999999998</v>
      </c>
      <c r="D150" s="64">
        <f>D8+D20+D34+D52+D59+D90+D114+D118+D46+D138+D130+D102</f>
        <v>242855.49999999997</v>
      </c>
      <c r="E150" s="6">
        <f>D150/D149*100</f>
        <v>46.28591794513093</v>
      </c>
      <c r="F150" s="6">
        <f aca="true" t="shared" si="21" ref="F150:F161">D150/B150*100</f>
        <v>98.02165024600717</v>
      </c>
      <c r="G150" s="6">
        <f t="shared" si="18"/>
        <v>41.21983157705355</v>
      </c>
      <c r="H150" s="65">
        <f t="shared" si="19"/>
        <v>4901.500000000029</v>
      </c>
      <c r="I150" s="76">
        <f t="shared" si="20"/>
        <v>346315.99999999977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57063.69999999999</v>
      </c>
      <c r="C151" s="65">
        <f>C11+C23+C36+C55+C61+C91+C49+C139+C108+C111+C95+C136</f>
        <v>114196.40000000001</v>
      </c>
      <c r="D151" s="65">
        <f>D11+D23+D36+D55+D61+D91+D49+D139+D108+D111+D95+D136</f>
        <v>46354.6</v>
      </c>
      <c r="E151" s="6">
        <f>D151/D149*100</f>
        <v>8.8347400490389</v>
      </c>
      <c r="F151" s="6">
        <f t="shared" si="21"/>
        <v>81.23307812146777</v>
      </c>
      <c r="G151" s="6">
        <f t="shared" si="18"/>
        <v>40.59199764616047</v>
      </c>
      <c r="H151" s="65">
        <f t="shared" si="19"/>
        <v>10709.099999999991</v>
      </c>
      <c r="I151" s="76">
        <f t="shared" si="20"/>
        <v>67841.80000000002</v>
      </c>
      <c r="K151" s="43"/>
      <c r="L151" s="98"/>
    </row>
    <row r="152" spans="1:12" ht="18.75">
      <c r="A152" s="20" t="s">
        <v>1</v>
      </c>
      <c r="B152" s="64">
        <f>B22+B10+B54+B48+B60+B35+B122</f>
        <v>18736.2</v>
      </c>
      <c r="C152" s="64">
        <f>C22+C10+C54+C48+C60+C35+C122</f>
        <v>32632.300000000003</v>
      </c>
      <c r="D152" s="64">
        <f>D22+D10+D54+D48+D60+D35+D122</f>
        <v>14144.100000000002</v>
      </c>
      <c r="E152" s="6">
        <f>D152/D149*100</f>
        <v>2.6957291558466934</v>
      </c>
      <c r="F152" s="6">
        <f t="shared" si="21"/>
        <v>75.49076120024338</v>
      </c>
      <c r="G152" s="6">
        <f t="shared" si="18"/>
        <v>43.34386482105154</v>
      </c>
      <c r="H152" s="65">
        <f t="shared" si="19"/>
        <v>4592.0999999999985</v>
      </c>
      <c r="I152" s="76">
        <f t="shared" si="20"/>
        <v>18488.2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10725.300000000001</v>
      </c>
      <c r="C153" s="64">
        <f>C12+C24+C103+C62+C38+C92+C128</f>
        <v>29166.2</v>
      </c>
      <c r="D153" s="64">
        <f>D12+D24+D103+D62+D38+D92+D128</f>
        <v>9344</v>
      </c>
      <c r="E153" s="6">
        <f>D153/D149*100</f>
        <v>1.7808763535489356</v>
      </c>
      <c r="F153" s="6">
        <f t="shared" si="21"/>
        <v>87.12110616952438</v>
      </c>
      <c r="G153" s="6">
        <f t="shared" si="18"/>
        <v>32.03708402191578</v>
      </c>
      <c r="H153" s="65">
        <f t="shared" si="19"/>
        <v>1381.300000000001</v>
      </c>
      <c r="I153" s="76">
        <f t="shared" si="20"/>
        <v>19822.2</v>
      </c>
      <c r="K153" s="43"/>
      <c r="L153" s="98"/>
    </row>
    <row r="154" spans="1:12" ht="18.75">
      <c r="A154" s="20" t="s">
        <v>2</v>
      </c>
      <c r="B154" s="64">
        <f>B9+B21+B47+B53+B121</f>
        <v>10593.1</v>
      </c>
      <c r="C154" s="64">
        <f>C9+C21+C47+C53+C121</f>
        <v>21133.1</v>
      </c>
      <c r="D154" s="64">
        <f>D9+D21+D47+D53+D121</f>
        <v>7725</v>
      </c>
      <c r="E154" s="6">
        <f>D154/D149*100</f>
        <v>1.4723105555613791</v>
      </c>
      <c r="F154" s="6">
        <f t="shared" si="21"/>
        <v>72.92482842605091</v>
      </c>
      <c r="G154" s="6">
        <f t="shared" si="18"/>
        <v>36.55403135365848</v>
      </c>
      <c r="H154" s="65">
        <f t="shared" si="19"/>
        <v>2868.1000000000004</v>
      </c>
      <c r="I154" s="76">
        <f t="shared" si="20"/>
        <v>13408.099999999999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245236.6</v>
      </c>
      <c r="C155" s="64">
        <f>C149-C150-C151-C152-C153-C154</f>
        <v>609411.5000000005</v>
      </c>
      <c r="D155" s="64">
        <f>D149-D150-D151-D152-D153-D154</f>
        <v>204262.3</v>
      </c>
      <c r="E155" s="6">
        <f>D155/D149*100</f>
        <v>38.93042594087315</v>
      </c>
      <c r="F155" s="6">
        <f t="shared" si="21"/>
        <v>83.29193113915296</v>
      </c>
      <c r="G155" s="40">
        <f t="shared" si="18"/>
        <v>33.517959539654214</v>
      </c>
      <c r="H155" s="65">
        <f t="shared" si="19"/>
        <v>40974.30000000002</v>
      </c>
      <c r="I155" s="65">
        <f t="shared" si="20"/>
        <v>405149.2000000005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11164.3-618.4-505</f>
        <v>10040.9</v>
      </c>
      <c r="C157" s="70">
        <f>11264.2-188.4+16049.8</f>
        <v>27125.6</v>
      </c>
      <c r="D157" s="70">
        <f>33+3.1+31.8+118.6+8.5+18.3+41</f>
        <v>254.3</v>
      </c>
      <c r="E157" s="14"/>
      <c r="F157" s="6">
        <f t="shared" si="21"/>
        <v>2.532641496280214</v>
      </c>
      <c r="G157" s="6">
        <f aca="true" t="shared" si="22" ref="G157:G166">D157/C157*100</f>
        <v>0.9374907836140031</v>
      </c>
      <c r="H157" s="6">
        <f>B157-D157</f>
        <v>9786.6</v>
      </c>
      <c r="I157" s="6">
        <f aca="true" t="shared" si="23" ref="I157:I166">C157-D157</f>
        <v>26871.3</v>
      </c>
      <c r="K157" s="43"/>
      <c r="L157" s="43"/>
    </row>
    <row r="158" spans="1:12" ht="18.75">
      <c r="A158" s="20" t="s">
        <v>22</v>
      </c>
      <c r="B158" s="85">
        <f>18441-150-2889</f>
        <v>15402</v>
      </c>
      <c r="C158" s="64">
        <f>40292-150</f>
        <v>40142</v>
      </c>
      <c r="D158" s="64">
        <f>100+49.9+293.6+174.2+159.5+52+404.4+89.3+150+694.7+650+637.7+888.1+1549.4+1150.4</f>
        <v>7043.200000000001</v>
      </c>
      <c r="E158" s="6"/>
      <c r="F158" s="6">
        <f t="shared" si="21"/>
        <v>45.7291260875211</v>
      </c>
      <c r="G158" s="6">
        <f t="shared" si="22"/>
        <v>17.545712719844552</v>
      </c>
      <c r="H158" s="6">
        <f aca="true" t="shared" si="24" ref="H158:H165">B158-D158</f>
        <v>8358.8</v>
      </c>
      <c r="I158" s="6">
        <f t="shared" si="23"/>
        <v>33098.8</v>
      </c>
      <c r="K158" s="43"/>
      <c r="L158" s="43"/>
    </row>
    <row r="159" spans="1:12" ht="18.75">
      <c r="A159" s="20" t="s">
        <v>58</v>
      </c>
      <c r="B159" s="85">
        <f>157087.7+150+3507.4+505</f>
        <v>161250.1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12.5+3344.4+45.2+21.2+85.3+173+1150+146+881.8+6.7+72.3+7.9+1090.6+406.5+1979.4+513.5+90.2+25+189.9+299.5+4617.2+143.8+383.9+349+1337.3+105+3537.4+179.7+0.2+347+89.2+455.4+1183.6+1049+2489.3+7883.1+586.6+2942+1168.8+1161.9+3138.3+5.5</f>
        <v>43694.100000000006</v>
      </c>
      <c r="E159" s="6"/>
      <c r="F159" s="6">
        <f t="shared" si="21"/>
        <v>27.097099474666997</v>
      </c>
      <c r="G159" s="6">
        <f t="shared" si="22"/>
        <v>12.944041308028318</v>
      </c>
      <c r="H159" s="6">
        <f t="shared" si="24"/>
        <v>117556</v>
      </c>
      <c r="I159" s="6">
        <f t="shared" si="23"/>
        <v>293867.4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49.9+127.8+39.6+53.8+398.2+8.4+32.5+231.9+89.8+103.6+52.4+19.2+179.2+118+109.5+32.3+81.3+0.1+165.4+333.7+47.5+192.2+86.9+18.7+23.4</f>
        <v>2595.2999999999997</v>
      </c>
      <c r="E161" s="17"/>
      <c r="F161" s="6">
        <f t="shared" si="21"/>
        <v>31.973635579647652</v>
      </c>
      <c r="G161" s="6">
        <f t="shared" si="22"/>
        <v>18.968579384743567</v>
      </c>
      <c r="H161" s="6">
        <f t="shared" si="24"/>
        <v>5521.700000000001</v>
      </c>
      <c r="I161" s="6">
        <f t="shared" si="23"/>
        <v>11086.800000000001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785774.4</v>
      </c>
      <c r="C166" s="87">
        <f>C149+C157+C161+C162+C158+C165+C164+C159+C163+C160</f>
        <v>1816340.5000000005</v>
      </c>
      <c r="D166" s="87">
        <f>D149+D157+D161+D162+D158+D165+D164+D159+D163+D160</f>
        <v>578680.8</v>
      </c>
      <c r="E166" s="22"/>
      <c r="F166" s="3">
        <f>D166/B166*100</f>
        <v>73.64464915120676</v>
      </c>
      <c r="G166" s="3">
        <f t="shared" si="22"/>
        <v>31.85970912392252</v>
      </c>
      <c r="H166" s="3">
        <f>B166-D166</f>
        <v>207093.59999999998</v>
      </c>
      <c r="I166" s="3">
        <f t="shared" si="23"/>
        <v>1237659.7000000004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524685.5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524685.5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2016-05-31T05:06:03Z</dcterms:modified>
  <cp:category/>
  <cp:version/>
  <cp:contentType/>
  <cp:contentStatus/>
</cp:coreProperties>
</file>